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6945"/>
  </bookViews>
  <sheets>
    <sheet name="IT 2018-19 MAIN (2)" sheetId="1" r:id="rId1"/>
    <sheet name="Sheet1" sheetId="2" r:id="rId2"/>
  </sheets>
  <externalReferences>
    <externalReference r:id="rId3"/>
  </externalReferences>
  <definedNames>
    <definedName name="_xlnm.Print_Area" localSheetId="0">'IT 2018-19 MAIN (2)'!$A$1:$E$70</definedName>
  </definedNames>
  <calcPr calcId="125725"/>
</workbook>
</file>

<file path=xl/calcChain.xml><?xml version="1.0" encoding="utf-8"?>
<calcChain xmlns="http://schemas.openxmlformats.org/spreadsheetml/2006/main">
  <c r="E134" i="1"/>
  <c r="F133"/>
  <c r="C133" s="1"/>
  <c r="E133"/>
  <c r="F132"/>
  <c r="C132"/>
  <c r="E127"/>
  <c r="E126"/>
  <c r="F125"/>
  <c r="C125" s="1"/>
  <c r="E120"/>
  <c r="E119"/>
  <c r="F118"/>
  <c r="C118"/>
  <c r="D57"/>
  <c r="D56"/>
  <c r="D55"/>
  <c r="D54"/>
  <c r="D53"/>
  <c r="D52"/>
  <c r="D51"/>
  <c r="D50"/>
  <c r="D49"/>
  <c r="E48" s="1"/>
  <c r="E47"/>
  <c r="E46"/>
  <c r="D30"/>
  <c r="E30" s="1"/>
  <c r="D28"/>
  <c r="E26" s="1"/>
  <c r="D27"/>
  <c r="D18"/>
  <c r="E18" s="1"/>
  <c r="D16"/>
  <c r="D15"/>
  <c r="D14"/>
  <c r="C13"/>
  <c r="D13" s="1"/>
  <c r="D12"/>
  <c r="D11"/>
  <c r="D9" s="1"/>
  <c r="E8" s="1"/>
  <c r="E7"/>
  <c r="E61" s="1"/>
  <c r="D6"/>
  <c r="M6" l="1"/>
  <c r="F134"/>
  <c r="C134" s="1"/>
  <c r="C135" s="1"/>
  <c r="E17"/>
  <c r="E29" s="1"/>
  <c r="E58" s="1"/>
  <c r="F119" l="1"/>
  <c r="F126"/>
  <c r="D121"/>
  <c r="E121" s="1"/>
  <c r="E59"/>
  <c r="D128"/>
  <c r="E128" s="1"/>
  <c r="F120" l="1"/>
  <c r="C119"/>
  <c r="C126"/>
  <c r="F127"/>
  <c r="F121" l="1"/>
  <c r="C121" s="1"/>
  <c r="C120"/>
  <c r="F128"/>
  <c r="C128" s="1"/>
  <c r="C127"/>
  <c r="C129" l="1"/>
  <c r="E60" s="1"/>
  <c r="E62" s="1"/>
  <c r="E63" s="1"/>
  <c r="C122"/>
  <c r="E66" l="1"/>
  <c r="E65"/>
</calcChain>
</file>

<file path=xl/comments1.xml><?xml version="1.0" encoding="utf-8"?>
<comments xmlns="http://schemas.openxmlformats.org/spreadsheetml/2006/main">
  <authors>
    <author>Author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Author:
Enter DOB in Day-MON-YY format. For e.g 07-OCT-81</t>
        </r>
      </text>
    </comment>
    <comment ref="C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Total Annual Income</t>
        </r>
      </text>
    </comment>
    <comment ref="D9" authorId="0">
      <text>
        <r>
          <rPr>
            <b/>
            <sz val="8"/>
            <color indexed="81"/>
            <rFont val="Tahoma"/>
            <family val="2"/>
          </rPr>
          <t>Author:
Least of Below 3 criteria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Annual Basic Salary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Author:
40% of (basic+DA) for Non Metro &amp; 50% for Metro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Annual Rent Paid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Author:
Rent Paid - 10% of Basic</t>
        </r>
      </text>
    </comment>
    <comment ref="C1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 Annual HRA received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>Author:
Budget 2017 has capped interest exemption to Rs 2 lakh irrespctive of its rented or self occupied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Deduction up to Rs 30,000 is allowed on the interest payment for loan taken for Home Improvement</t>
        </r>
      </text>
    </comment>
    <comment ref="C4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50% of invested amount is eligible for Tax Deduction</t>
        </r>
      </text>
    </comment>
    <comment ref="C4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50% of invested amount is eligible for Tax Deduction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Author:
Self here includes spouse &amp; children</t>
        </r>
      </text>
    </comment>
    <comment ref="C5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Deduction in respect of maintenance including medical treatment of dependent who is a person with disability. Maximum deduction Rs. 125,000/- in case of severe disability (more than 80%) and Rs. 75,000/- in other cases.</t>
        </r>
      </text>
    </comment>
    <comment ref="C5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For senior citizens the deduction amount is up to Rs 1,00,000;  while for all others its Rs 40,000
</t>
        </r>
      </text>
    </comment>
    <comment ref="C5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For paying rent in case you do not receive HRA</t>
        </r>
      </text>
    </comment>
    <comment ref="C5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Deduction of Rs. 75,000 (Rs 1,25,000 in case of severe disability) to an individual who suffers from physical disability.</t>
        </r>
      </text>
    </comment>
  </commentList>
</comments>
</file>

<file path=xl/sharedStrings.xml><?xml version="1.0" encoding="utf-8"?>
<sst xmlns="http://schemas.openxmlformats.org/spreadsheetml/2006/main" count="108" uniqueCount="93">
  <si>
    <t>Income Tax Calculator for FY 2019-20 (AY 2020-21)</t>
  </si>
  <si>
    <t>Name</t>
  </si>
  <si>
    <t>Designation &amp; Deprt</t>
  </si>
  <si>
    <t>Father Name/ Husband Name</t>
  </si>
  <si>
    <t xml:space="preserve">Unique CODE : </t>
  </si>
  <si>
    <t>Residential Address</t>
  </si>
  <si>
    <t>Contact Number</t>
  </si>
  <si>
    <t>Pan Number</t>
  </si>
  <si>
    <t>Date of birth</t>
  </si>
  <si>
    <t>Email.id</t>
  </si>
  <si>
    <t>Age</t>
  </si>
  <si>
    <t>Gross Annual Income/Salary (with all allowances)</t>
  </si>
  <si>
    <t>Metro</t>
  </si>
  <si>
    <t>Less: Allowances exempt u/s 10(for Service Period)</t>
  </si>
  <si>
    <t>Non-Metro</t>
  </si>
  <si>
    <t>(I) H.R.A. exemption</t>
  </si>
  <si>
    <t>City of Residence</t>
  </si>
  <si>
    <t>Basic Salary (Basic+DA)</t>
  </si>
  <si>
    <t>Rent Paid</t>
  </si>
  <si>
    <t>H.R.A received</t>
  </si>
  <si>
    <r>
      <t xml:space="preserve">(II) Standard Deduction for Salaried &amp; Pensioner (Rs 50,000) </t>
    </r>
    <r>
      <rPr>
        <sz val="10"/>
        <color rgb="FFFF0000"/>
        <rFont val="Arial"/>
        <family val="2"/>
      </rPr>
      <t>Budget 2019</t>
    </r>
  </si>
  <si>
    <t>(iii) Any Other Exempted Receipts/ allowances (Fees of Children)</t>
  </si>
  <si>
    <t>(iv) Professional Tax</t>
  </si>
  <si>
    <t>Income under the head salaries</t>
  </si>
  <si>
    <t>Add: Any other income from other sources</t>
  </si>
  <si>
    <t>1. Interest received from following Investments</t>
  </si>
  <si>
    <t>a. Bank ( Saving /FD /Rec )</t>
  </si>
  <si>
    <t>b. N.S.C.(accrued/ Recd )</t>
  </si>
  <si>
    <t>c. Post Ofice M.I.S (6 yrs.)</t>
  </si>
  <si>
    <t>d. Post Office Recring Deposit (5 yrs.)</t>
  </si>
  <si>
    <t>2. Any Other Income</t>
  </si>
  <si>
    <t>3. Any Other Income</t>
  </si>
  <si>
    <t>Less: Exemption on Home Loan Interest (Sec 24)</t>
  </si>
  <si>
    <t>Loss from house property (Section 24)</t>
  </si>
  <si>
    <t>Interest paid on Home Loan (max 30,000) before 1.4.99 or Rs.200000/- after 1.4.99</t>
  </si>
  <si>
    <t>Gross Total Income</t>
  </si>
  <si>
    <t>Less: Deduction under Sec 80C (Max Rs.1,50,000/-)</t>
  </si>
  <si>
    <t>A. EPF/GPF</t>
  </si>
  <si>
    <t>B. Public Provident Fund (PPF) /  GIS</t>
  </si>
  <si>
    <t>C. Senior Citizen’s Saving Scheme (SCSS)</t>
  </si>
  <si>
    <t>D. N.S.C (Investment + accrued Interest before Maturity Year)</t>
  </si>
  <si>
    <t>E. Tax Saving Fixed Deposit (5 Years and above)</t>
  </si>
  <si>
    <t>F. Tax Savings Bonds</t>
  </si>
  <si>
    <t>G. E.L.S.S (Tax Saving Mutual Fund)</t>
  </si>
  <si>
    <t>H. Life Insurance Premiums</t>
  </si>
  <si>
    <t>I. New Pension Scheme (NPS) (u/s 80CCC)</t>
  </si>
  <si>
    <t>J. Pension Plan from Insurance Companies/Mutual Funds (u/s 80CCC)</t>
  </si>
  <si>
    <t>K. 80 CCD Central Govt. Employees Pension Plan (u/s 80CCD)</t>
  </si>
  <si>
    <t>L. Housing. Loan (Principal Repayment)</t>
  </si>
  <si>
    <t xml:space="preserve">M. Sukanya Samriddhi Account </t>
  </si>
  <si>
    <t>N. Stamp Duty &amp; Registration Charges</t>
  </si>
  <si>
    <t>O. Tuition fees for 2 children</t>
  </si>
  <si>
    <t>Less: Additional Deduction under Sec 80CCD NPS (Max Rs 50,000/-)</t>
  </si>
  <si>
    <t>Less: Deduction under RGESS Sec 80CCG (Max Rs. 50,000/-)</t>
  </si>
  <si>
    <t>Less: Deduction under chapter VI A</t>
  </si>
  <si>
    <t>A. 80 D Medical Insurance premiums (for Self )</t>
  </si>
  <si>
    <t>B. 80 D Medical Insurance premiums (for Parents)</t>
  </si>
  <si>
    <t>C. 80 E Int Paid on Education Loan</t>
  </si>
  <si>
    <t>D. 80 DD Medical Treatment of handicapped Dependent</t>
  </si>
  <si>
    <t>E. 80DDB Expenditure on Selected Medical Treatment for self/ dependent</t>
  </si>
  <si>
    <t>F. 80G, 80GGA, 80GGC Donation to approved funds</t>
  </si>
  <si>
    <r>
      <t xml:space="preserve">G. 80GG For Rent in case of NO HRA Component </t>
    </r>
    <r>
      <rPr>
        <i/>
        <sz val="8"/>
        <rFont val="Arial"/>
        <family val="2"/>
      </rPr>
      <t>(Budget 2016)</t>
    </r>
  </si>
  <si>
    <t>H. 80U For Physically Disable Assesse</t>
  </si>
  <si>
    <r>
      <t xml:space="preserve">I. 80TTA (Rs 50,000 for Senior Citizens &amp; Rs 10,000 for others) </t>
    </r>
    <r>
      <rPr>
        <b/>
        <sz val="8"/>
        <rFont val="Arial"/>
        <family val="2"/>
      </rPr>
      <t>(Budget 2018)</t>
    </r>
  </si>
  <si>
    <t>Total Income</t>
  </si>
  <si>
    <t>Tax Rebate of Rs. 12,500 (For Income of less than 5 lakhs)</t>
  </si>
  <si>
    <t>Total Tax Payable</t>
  </si>
  <si>
    <r>
      <t xml:space="preserve">Tax Surcharge @ 10% (For Income of more than 50 Lakhs) </t>
    </r>
    <r>
      <rPr>
        <b/>
        <i/>
        <sz val="8"/>
        <rFont val="Arial"/>
        <family val="2"/>
      </rPr>
      <t>(Budget 2017)</t>
    </r>
  </si>
  <si>
    <t>Add; Edn Cess + Health Cess @ 4%</t>
  </si>
  <si>
    <t>Net Tax Payable</t>
  </si>
  <si>
    <t>Advance Tax Paid</t>
  </si>
  <si>
    <t>Tax Remianing to be Paid</t>
  </si>
  <si>
    <t>Tax to Total Income Ratio</t>
  </si>
  <si>
    <t>Dated:___________________</t>
  </si>
  <si>
    <t>Signature of the Employee</t>
  </si>
  <si>
    <t>Income Tax for General</t>
  </si>
  <si>
    <t>Tax</t>
  </si>
  <si>
    <t>Tax Slabs</t>
  </si>
  <si>
    <t>Incremental</t>
  </si>
  <si>
    <t>Taxable Income</t>
  </si>
  <si>
    <t>Tax Bracket</t>
  </si>
  <si>
    <t>0 -250000</t>
  </si>
  <si>
    <t>250001 - 500000</t>
  </si>
  <si>
    <t>500001 - 1000000</t>
  </si>
  <si>
    <t>500001 +</t>
  </si>
  <si>
    <t>Total Tax</t>
  </si>
  <si>
    <t>Income Tax for Senior Citizen</t>
  </si>
  <si>
    <t>Taxable Inc</t>
  </si>
  <si>
    <t>0 -300000</t>
  </si>
  <si>
    <t>300001 - 500000</t>
  </si>
  <si>
    <t>Income Tax for very Senior Citizen</t>
  </si>
  <si>
    <t>0 - 500000</t>
  </si>
  <si>
    <t>1000001 +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</si>
</sst>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_);_(* \(#,##0\);_(* &quot;-&quot;??_);_(@_)"/>
    <numFmt numFmtId="165" formatCode="#,##0\ ;&quot; (&quot;#,##0\);&quot; -&quot;#\ ;@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sz val="14"/>
      <color rgb="FFFFFFFF"/>
      <name val="Gill Sans MT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1"/>
      <color indexed="63"/>
      <name val="Calibri"/>
      <family val="2"/>
    </font>
    <font>
      <b/>
      <sz val="14"/>
      <color indexed="20"/>
      <name val="Calibri"/>
      <family val="2"/>
    </font>
    <font>
      <b/>
      <sz val="14"/>
      <color theme="9" tint="-0.499984740745262"/>
      <name val="Calibri"/>
      <family val="2"/>
    </font>
    <font>
      <b/>
      <sz val="12"/>
      <color indexed="17"/>
      <name val="Calibri"/>
      <family val="2"/>
    </font>
    <font>
      <b/>
      <sz val="12"/>
      <color indexed="5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uble">
        <color indexed="63"/>
      </left>
      <right style="medium">
        <color indexed="64"/>
      </right>
      <top/>
      <bottom style="double">
        <color indexed="63"/>
      </bottom>
      <diagonal/>
    </border>
    <border>
      <left style="double">
        <color indexed="63"/>
      </left>
      <right style="medium">
        <color indexed="64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 style="double">
        <color indexed="63"/>
      </left>
      <right style="medium">
        <color indexed="64"/>
      </right>
      <top style="double">
        <color indexed="63"/>
      </top>
      <bottom style="thin">
        <color indexed="56"/>
      </bottom>
      <diagonal/>
    </border>
    <border>
      <left style="double">
        <color indexed="63"/>
      </left>
      <right style="medium">
        <color indexed="64"/>
      </right>
      <top style="double">
        <color indexed="6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medium">
        <color indexed="64"/>
      </right>
      <top style="double">
        <color indexed="63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4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15" fontId="0" fillId="0" borderId="0" xfId="0" applyNumberFormat="1" applyProtection="1">
      <protection hidden="1"/>
    </xf>
    <xf numFmtId="15" fontId="0" fillId="0" borderId="0" xfId="0" applyNumberFormat="1" applyAlignment="1" applyProtection="1">
      <alignment horizontal="right"/>
      <protection hidden="1"/>
    </xf>
    <xf numFmtId="0" fontId="8" fillId="0" borderId="0" xfId="0" applyFont="1" applyAlignment="1">
      <alignment horizontal="center" readingOrder="1"/>
    </xf>
    <xf numFmtId="0" fontId="0" fillId="3" borderId="1" xfId="0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horizontal="right"/>
      <protection hidden="1"/>
    </xf>
    <xf numFmtId="0" fontId="2" fillId="3" borderId="5" xfId="0" applyFont="1" applyFill="1" applyBorder="1" applyAlignment="1" applyProtection="1">
      <alignment vertical="center"/>
      <protection locked="0"/>
    </xf>
    <xf numFmtId="3" fontId="9" fillId="4" borderId="6" xfId="0" applyNumberFormat="1" applyFont="1" applyFill="1" applyBorder="1" applyAlignment="1" applyProtection="1">
      <alignment vertical="center"/>
      <protection locked="0"/>
    </xf>
    <xf numFmtId="3" fontId="10" fillId="4" borderId="0" xfId="0" applyNumberFormat="1" applyFont="1" applyFill="1" applyBorder="1" applyAlignment="1" applyProtection="1">
      <alignment vertical="center"/>
      <protection locked="0"/>
    </xf>
    <xf numFmtId="3" fontId="11" fillId="4" borderId="7" xfId="0" applyNumberFormat="1" applyFont="1" applyFill="1" applyBorder="1" applyAlignment="1" applyProtection="1">
      <alignment vertical="center"/>
    </xf>
    <xf numFmtId="3" fontId="11" fillId="4" borderId="8" xfId="0" applyNumberFormat="1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  <protection locked="0"/>
    </xf>
    <xf numFmtId="3" fontId="12" fillId="4" borderId="9" xfId="0" applyNumberFormat="1" applyFont="1" applyFill="1" applyBorder="1" applyAlignment="1" applyProtection="1">
      <alignment vertical="center"/>
    </xf>
    <xf numFmtId="3" fontId="11" fillId="4" borderId="10" xfId="0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horizontal="left" vertical="center" indent="2"/>
      <protection locked="0"/>
    </xf>
    <xf numFmtId="3" fontId="9" fillId="4" borderId="11" xfId="0" applyNumberFormat="1" applyFont="1" applyFill="1" applyBorder="1" applyAlignment="1" applyProtection="1">
      <alignment horizontal="right" vertical="center"/>
      <protection locked="0"/>
    </xf>
    <xf numFmtId="3" fontId="9" fillId="4" borderId="11" xfId="0" applyNumberFormat="1" applyFont="1" applyFill="1" applyBorder="1" applyAlignment="1" applyProtection="1">
      <alignment vertical="center"/>
      <protection locked="0"/>
    </xf>
    <xf numFmtId="3" fontId="9" fillId="4" borderId="11" xfId="0" applyNumberFormat="1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left" vertical="center" indent="2"/>
      <protection locked="0"/>
    </xf>
    <xf numFmtId="0" fontId="7" fillId="3" borderId="5" xfId="0" applyFont="1" applyFill="1" applyBorder="1" applyAlignment="1" applyProtection="1">
      <alignment horizontal="left" vertical="center" indent="2"/>
      <protection locked="0"/>
    </xf>
    <xf numFmtId="0" fontId="0" fillId="3" borderId="5" xfId="0" applyFill="1" applyBorder="1" applyAlignment="1" applyProtection="1">
      <alignment horizontal="left" vertical="center" wrapText="1" indent="2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left" vertical="center" indent="2"/>
      <protection locked="0"/>
    </xf>
    <xf numFmtId="3" fontId="12" fillId="4" borderId="12" xfId="0" applyNumberFormat="1" applyFont="1" applyFill="1" applyBorder="1" applyAlignment="1" applyProtection="1">
      <alignment vertical="center"/>
    </xf>
    <xf numFmtId="0" fontId="2" fillId="5" borderId="5" xfId="0" applyFont="1" applyFill="1" applyBorder="1" applyAlignment="1" applyProtection="1">
      <alignment vertical="center"/>
      <protection locked="0"/>
    </xf>
    <xf numFmtId="3" fontId="0" fillId="4" borderId="0" xfId="0" applyNumberFormat="1" applyFont="1" applyFill="1" applyBorder="1" applyAlignment="1" applyProtection="1">
      <alignment vertical="center"/>
      <protection locked="0"/>
    </xf>
    <xf numFmtId="3" fontId="17" fillId="4" borderId="12" xfId="0" applyNumberFormat="1" applyFont="1" applyFill="1" applyBorder="1" applyAlignment="1" applyProtection="1">
      <alignment vertical="center"/>
    </xf>
    <xf numFmtId="0" fontId="18" fillId="0" borderId="13" xfId="0" applyNumberFormat="1" applyFont="1" applyBorder="1" applyAlignment="1" applyProtection="1">
      <alignment vertical="center"/>
      <protection locked="0"/>
    </xf>
    <xf numFmtId="3" fontId="18" fillId="4" borderId="14" xfId="0" applyNumberFormat="1" applyFont="1" applyFill="1" applyBorder="1" applyAlignment="1" applyProtection="1">
      <alignment vertical="center"/>
      <protection locked="0"/>
    </xf>
    <xf numFmtId="3" fontId="18" fillId="4" borderId="15" xfId="0" applyNumberFormat="1" applyFont="1" applyFill="1" applyBorder="1" applyAlignment="1" applyProtection="1">
      <alignment vertical="center"/>
    </xf>
    <xf numFmtId="0" fontId="19" fillId="0" borderId="5" xfId="0" applyNumberFormat="1" applyFont="1" applyBorder="1" applyAlignment="1" applyProtection="1">
      <alignment vertical="center"/>
      <protection locked="0"/>
    </xf>
    <xf numFmtId="3" fontId="19" fillId="4" borderId="0" xfId="0" applyNumberFormat="1" applyFont="1" applyFill="1" applyBorder="1" applyAlignment="1" applyProtection="1">
      <alignment vertical="center"/>
      <protection locked="0"/>
    </xf>
    <xf numFmtId="3" fontId="1" fillId="4" borderId="16" xfId="2" applyNumberFormat="1" applyFont="1" applyFill="1" applyBorder="1" applyAlignment="1" applyProtection="1">
      <alignment vertical="center"/>
      <protection locked="0"/>
    </xf>
    <xf numFmtId="3" fontId="19" fillId="4" borderId="16" xfId="0" applyNumberFormat="1" applyFont="1" applyFill="1" applyBorder="1" applyAlignment="1" applyProtection="1">
      <alignment vertical="center"/>
    </xf>
    <xf numFmtId="0" fontId="20" fillId="0" borderId="17" xfId="0" applyNumberFormat="1" applyFont="1" applyBorder="1" applyAlignment="1" applyProtection="1">
      <alignment vertical="center"/>
      <protection hidden="1"/>
    </xf>
    <xf numFmtId="3" fontId="20" fillId="4" borderId="18" xfId="0" applyNumberFormat="1" applyFont="1" applyFill="1" applyBorder="1" applyAlignment="1" applyProtection="1">
      <alignment vertical="center"/>
      <protection hidden="1"/>
    </xf>
    <xf numFmtId="9" fontId="21" fillId="4" borderId="19" xfId="0" applyNumberFormat="1" applyFont="1" applyFill="1" applyBorder="1" applyAlignment="1" applyProtection="1">
      <alignment vertical="center"/>
      <protection hidden="1"/>
    </xf>
    <xf numFmtId="164" fontId="0" fillId="0" borderId="0" xfId="1" applyNumberFormat="1" applyFont="1" applyAlignment="1" applyProtection="1">
      <alignment vertical="center"/>
      <protection hidden="1"/>
    </xf>
    <xf numFmtId="9" fontId="0" fillId="0" borderId="0" xfId="0" applyNumberFormat="1" applyAlignment="1" applyProtection="1">
      <alignment vertical="center"/>
      <protection hidden="1"/>
    </xf>
    <xf numFmtId="0" fontId="4" fillId="6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165" fontId="0" fillId="0" borderId="0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Font="1" applyFill="1" applyBorder="1" applyAlignment="1" applyProtection="1">
      <alignment vertical="center"/>
      <protection hidden="1"/>
    </xf>
    <xf numFmtId="165" fontId="0" fillId="0" borderId="0" xfId="0" applyNumberFormat="1" applyFont="1" applyFill="1" applyBorder="1" applyAlignment="1" applyProtection="1">
      <alignment horizontal="right" vertical="center"/>
      <protection hidden="1"/>
    </xf>
    <xf numFmtId="3" fontId="0" fillId="0" borderId="0" xfId="0" applyNumberFormat="1" applyFont="1" applyFill="1" applyBorder="1" applyAlignment="1" applyProtection="1">
      <alignment vertical="center"/>
      <protection hidden="1"/>
    </xf>
    <xf numFmtId="49" fontId="0" fillId="0" borderId="0" xfId="0" applyNumberFormat="1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vertical="center"/>
      <protection hidden="1"/>
    </xf>
    <xf numFmtId="1" fontId="0" fillId="4" borderId="1" xfId="0" applyNumberForma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Alignment="1" applyProtection="1">
      <alignment horizontal="left" vertical="center"/>
      <protection locked="0"/>
    </xf>
    <xf numFmtId="3" fontId="5" fillId="4" borderId="3" xfId="0" applyNumberFormat="1" applyFont="1" applyFill="1" applyBorder="1" applyAlignment="1" applyProtection="1">
      <alignment horizontal="left" vertical="center"/>
      <protection locked="0"/>
    </xf>
    <xf numFmtId="3" fontId="5" fillId="4" borderId="4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5" fontId="0" fillId="4" borderId="1" xfId="0" applyNumberFormat="1" applyFill="1" applyBorder="1" applyAlignment="1" applyProtection="1">
      <alignment horizontal="center" vertical="center"/>
      <protection locked="0"/>
    </xf>
  </cellXfs>
  <cellStyles count="3">
    <cellStyle name="40% - Accent6" xfId="2" builtinId="51"/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income_tax_calculator_fy_2018_19_v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x clculator"/>
      <sheetName val="Recommended Books"/>
    </sheetNames>
    <sheetDataSet>
      <sheetData sheetId="0">
        <row r="59">
          <cell r="E59">
            <v>860000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35"/>
  <sheetViews>
    <sheetView tabSelected="1" workbookViewId="0">
      <selection activeCell="C7" sqref="C7"/>
    </sheetView>
  </sheetViews>
  <sheetFormatPr defaultRowHeight="15"/>
  <cols>
    <col min="1" max="1" width="3.5703125" style="1" customWidth="1"/>
    <col min="2" max="2" width="71.28515625" style="4" customWidth="1"/>
    <col min="3" max="3" width="12.140625" style="4" customWidth="1"/>
    <col min="4" max="4" width="10.85546875" style="4" customWidth="1"/>
    <col min="5" max="5" width="13.42578125" style="4" customWidth="1"/>
    <col min="6" max="6" width="9.7109375" style="1" customWidth="1"/>
    <col min="7" max="7" width="10.140625" style="1" bestFit="1" customWidth="1"/>
    <col min="8" max="10" width="6.7109375" style="1" bestFit="1" customWidth="1"/>
    <col min="11" max="11" width="9.28515625" style="1" bestFit="1" customWidth="1"/>
    <col min="12" max="12" width="2.140625" style="1" customWidth="1"/>
    <col min="13" max="13" width="72.7109375" style="1" bestFit="1" customWidth="1"/>
    <col min="14" max="25" width="6.7109375" style="1" bestFit="1" customWidth="1"/>
    <col min="26" max="26" width="6.7109375" style="4" bestFit="1" customWidth="1"/>
    <col min="27" max="27" width="6.7109375" style="4" customWidth="1"/>
    <col min="28" max="28" width="28.7109375" style="4" customWidth="1"/>
    <col min="29" max="29" width="9.7109375" style="4" customWidth="1"/>
    <col min="30" max="30" width="10" style="4" customWidth="1"/>
    <col min="31" max="31" width="11.85546875" style="4" customWidth="1"/>
    <col min="32" max="32" width="11.7109375" style="4" customWidth="1"/>
    <col min="33" max="33" width="11.85546875" style="4" customWidth="1"/>
    <col min="34" max="35" width="11" style="4" customWidth="1"/>
    <col min="36" max="58" width="9.140625" style="4" customWidth="1"/>
    <col min="59" max="16384" width="9.140625" style="4"/>
  </cols>
  <sheetData>
    <row r="1" spans="1:41" s="2" customFormat="1" ht="15" customHeight="1">
      <c r="A1" s="1"/>
      <c r="B1" s="56" t="s">
        <v>0</v>
      </c>
      <c r="C1" s="56"/>
      <c r="D1" s="56"/>
      <c r="E1" s="5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41" ht="14.25" customHeight="1">
      <c r="B2" s="3" t="s">
        <v>1</v>
      </c>
      <c r="C2" s="57" t="s">
        <v>2</v>
      </c>
      <c r="D2" s="58"/>
      <c r="E2" s="59"/>
    </row>
    <row r="3" spans="1:41">
      <c r="B3" s="5" t="s">
        <v>3</v>
      </c>
      <c r="C3" s="60" t="s">
        <v>4</v>
      </c>
      <c r="D3" s="61"/>
      <c r="E3" s="62"/>
    </row>
    <row r="4" spans="1:41">
      <c r="B4" s="3" t="s">
        <v>5</v>
      </c>
      <c r="C4" s="57" t="s">
        <v>6</v>
      </c>
      <c r="D4" s="58"/>
      <c r="E4" s="59"/>
    </row>
    <row r="5" spans="1:41" ht="15.75" customHeight="1">
      <c r="B5" s="3" t="s">
        <v>7</v>
      </c>
      <c r="C5" s="6" t="s">
        <v>8</v>
      </c>
      <c r="D5" s="63">
        <v>31568</v>
      </c>
      <c r="E5" s="63"/>
      <c r="K5" s="7"/>
      <c r="M5" s="8">
        <v>43921</v>
      </c>
      <c r="R5" s="9"/>
    </row>
    <row r="6" spans="1:41">
      <c r="B6" s="10" t="s">
        <v>9</v>
      </c>
      <c r="C6" s="11" t="s">
        <v>10</v>
      </c>
      <c r="D6" s="55">
        <f>DATEDIF(D5,M5,"Y")</f>
        <v>33</v>
      </c>
      <c r="E6" s="55"/>
      <c r="M6" s="12">
        <f>D6</f>
        <v>33</v>
      </c>
    </row>
    <row r="7" spans="1:41" ht="15.75" thickBot="1">
      <c r="B7" s="13" t="s">
        <v>11</v>
      </c>
      <c r="C7" s="14">
        <v>0</v>
      </c>
      <c r="D7" s="15"/>
      <c r="E7" s="16">
        <f>C7</f>
        <v>0</v>
      </c>
      <c r="G7" s="7"/>
      <c r="AO7" s="1" t="s">
        <v>12</v>
      </c>
    </row>
    <row r="8" spans="1:41" ht="16.5" thickTop="1" thickBot="1">
      <c r="B8" s="13" t="s">
        <v>13</v>
      </c>
      <c r="C8" s="15"/>
      <c r="D8" s="15"/>
      <c r="E8" s="17">
        <f>-SUM(D9,D14,D15,D16)</f>
        <v>-50000</v>
      </c>
      <c r="AO8" s="1" t="s">
        <v>14</v>
      </c>
    </row>
    <row r="9" spans="1:41" ht="15.75" thickTop="1">
      <c r="B9" s="18" t="s">
        <v>15</v>
      </c>
      <c r="C9" s="15"/>
      <c r="D9" s="19">
        <f>MAX(MIN(D11:D13),0)</f>
        <v>0</v>
      </c>
      <c r="E9" s="20"/>
    </row>
    <row r="10" spans="1:41">
      <c r="B10" s="21" t="s">
        <v>16</v>
      </c>
      <c r="C10" s="22" t="s">
        <v>12</v>
      </c>
      <c r="D10" s="15"/>
      <c r="E10" s="20"/>
    </row>
    <row r="11" spans="1:41">
      <c r="B11" s="21" t="s">
        <v>17</v>
      </c>
      <c r="C11" s="23">
        <v>0</v>
      </c>
      <c r="D11" s="19">
        <f>IF(UPPER(C10)=AO7,C11*0.5,C11*0.4)</f>
        <v>0</v>
      </c>
      <c r="E11" s="20"/>
    </row>
    <row r="12" spans="1:41">
      <c r="B12" s="21" t="s">
        <v>18</v>
      </c>
      <c r="C12" s="23">
        <v>0</v>
      </c>
      <c r="D12" s="19">
        <f>C12-0.1*C11</f>
        <v>0</v>
      </c>
      <c r="E12" s="20"/>
    </row>
    <row r="13" spans="1:41">
      <c r="B13" s="21" t="s">
        <v>19</v>
      </c>
      <c r="C13" s="24">
        <f>C11/2</f>
        <v>0</v>
      </c>
      <c r="D13" s="19">
        <f>C13</f>
        <v>0</v>
      </c>
      <c r="E13" s="20"/>
    </row>
    <row r="14" spans="1:41">
      <c r="B14" s="18" t="s">
        <v>20</v>
      </c>
      <c r="C14" s="24">
        <v>50000</v>
      </c>
      <c r="D14" s="19">
        <f>MAX(MIN(C14,50000),0)</f>
        <v>50000</v>
      </c>
      <c r="E14" s="20"/>
    </row>
    <row r="15" spans="1:41">
      <c r="B15" s="18" t="s">
        <v>21</v>
      </c>
      <c r="C15" s="23">
        <v>0</v>
      </c>
      <c r="D15" s="19">
        <f>C15</f>
        <v>0</v>
      </c>
      <c r="E15" s="20"/>
    </row>
    <row r="16" spans="1:41" ht="15.75" thickBot="1">
      <c r="B16" s="18" t="s">
        <v>22</v>
      </c>
      <c r="C16" s="23">
        <v>0</v>
      </c>
      <c r="D16" s="19">
        <f>C16</f>
        <v>0</v>
      </c>
      <c r="E16" s="20"/>
    </row>
    <row r="17" spans="2:13" ht="16.5" thickTop="1" thickBot="1">
      <c r="B17" s="13" t="s">
        <v>23</v>
      </c>
      <c r="C17" s="15"/>
      <c r="D17" s="15"/>
      <c r="E17" s="17">
        <f>SUM(E7:E8)</f>
        <v>-50000</v>
      </c>
    </row>
    <row r="18" spans="2:13" ht="16.5" thickTop="1" thickBot="1">
      <c r="B18" s="13" t="s">
        <v>24</v>
      </c>
      <c r="C18" s="15"/>
      <c r="D18" s="19">
        <f>SUM(C20:C25)</f>
        <v>0</v>
      </c>
      <c r="E18" s="17">
        <f>D18</f>
        <v>0</v>
      </c>
    </row>
    <row r="19" spans="2:13" ht="15.75" thickTop="1">
      <c r="B19" s="18" t="s">
        <v>25</v>
      </c>
      <c r="C19" s="15"/>
      <c r="D19" s="15"/>
      <c r="E19" s="20"/>
    </row>
    <row r="20" spans="2:13">
      <c r="B20" s="21" t="s">
        <v>26</v>
      </c>
      <c r="C20" s="23">
        <v>0</v>
      </c>
      <c r="D20" s="15"/>
      <c r="E20" s="20"/>
    </row>
    <row r="21" spans="2:13">
      <c r="B21" s="21" t="s">
        <v>27</v>
      </c>
      <c r="C21" s="23">
        <v>0</v>
      </c>
      <c r="D21" s="15"/>
      <c r="E21" s="20"/>
    </row>
    <row r="22" spans="2:13">
      <c r="B22" s="21" t="s">
        <v>28</v>
      </c>
      <c r="C22" s="23">
        <v>0</v>
      </c>
      <c r="D22" s="15"/>
      <c r="E22" s="20"/>
      <c r="M22"/>
    </row>
    <row r="23" spans="2:13">
      <c r="B23" s="21" t="s">
        <v>29</v>
      </c>
      <c r="C23" s="23">
        <v>0</v>
      </c>
      <c r="D23" s="15"/>
      <c r="E23" s="20"/>
    </row>
    <row r="24" spans="2:13">
      <c r="B24" s="18" t="s">
        <v>30</v>
      </c>
      <c r="C24" s="23">
        <v>0</v>
      </c>
      <c r="D24" s="15"/>
      <c r="E24" s="20"/>
    </row>
    <row r="25" spans="2:13" ht="15.75" thickBot="1">
      <c r="B25" s="18" t="s">
        <v>31</v>
      </c>
      <c r="C25" s="23">
        <v>0</v>
      </c>
      <c r="D25" s="15"/>
      <c r="E25" s="20"/>
    </row>
    <row r="26" spans="2:13" ht="16.5" thickTop="1" thickBot="1">
      <c r="B26" s="13" t="s">
        <v>32</v>
      </c>
      <c r="C26" s="15"/>
      <c r="D26" s="15"/>
      <c r="E26" s="17">
        <f>IF(-SUM(D27:D28)&gt;200000,-200000,SUM(D27:D28))</f>
        <v>0</v>
      </c>
    </row>
    <row r="27" spans="2:13" ht="15.75" thickTop="1">
      <c r="B27" s="25" t="s">
        <v>33</v>
      </c>
      <c r="C27" s="23">
        <v>0</v>
      </c>
      <c r="D27" s="19">
        <f>-IF(C27&gt;200000,200000,C27)</f>
        <v>0</v>
      </c>
      <c r="E27" s="20"/>
    </row>
    <row r="28" spans="2:13">
      <c r="B28" s="26" t="s">
        <v>34</v>
      </c>
      <c r="C28" s="23">
        <v>0</v>
      </c>
      <c r="D28" s="19">
        <f>-IF(C28&gt;200000,200000,C28)</f>
        <v>0</v>
      </c>
      <c r="E28" s="20"/>
    </row>
    <row r="29" spans="2:13" ht="15.75" thickBot="1">
      <c r="B29" s="13" t="s">
        <v>35</v>
      </c>
      <c r="C29" s="15"/>
      <c r="D29" s="15"/>
      <c r="E29" s="16">
        <f>SUM(E26,E17,E18)</f>
        <v>-50000</v>
      </c>
    </row>
    <row r="30" spans="2:13" ht="16.5" thickTop="1" thickBot="1">
      <c r="B30" s="13" t="s">
        <v>36</v>
      </c>
      <c r="C30" s="15"/>
      <c r="D30" s="19">
        <f>IF(SUM(C31:C45)&gt;150001,150000,SUM(C31:C45))</f>
        <v>0</v>
      </c>
      <c r="E30" s="17">
        <f>-D30</f>
        <v>0</v>
      </c>
    </row>
    <row r="31" spans="2:13" ht="12.75" customHeight="1" thickTop="1">
      <c r="B31" s="21" t="s">
        <v>37</v>
      </c>
      <c r="C31" s="23">
        <v>0</v>
      </c>
      <c r="D31" s="15"/>
      <c r="E31" s="20"/>
    </row>
    <row r="32" spans="2:13" ht="12.75" customHeight="1">
      <c r="B32" s="21" t="s">
        <v>38</v>
      </c>
      <c r="C32" s="23">
        <v>0</v>
      </c>
      <c r="D32" s="15"/>
      <c r="E32" s="20"/>
    </row>
    <row r="33" spans="2:5" ht="12.75" customHeight="1">
      <c r="B33" s="21" t="s">
        <v>39</v>
      </c>
      <c r="C33" s="23">
        <v>0</v>
      </c>
      <c r="D33" s="15"/>
      <c r="E33" s="20"/>
    </row>
    <row r="34" spans="2:5" ht="12.75" customHeight="1">
      <c r="B34" s="21" t="s">
        <v>40</v>
      </c>
      <c r="C34" s="23">
        <v>0</v>
      </c>
      <c r="D34" s="15"/>
      <c r="E34" s="20"/>
    </row>
    <row r="35" spans="2:5" ht="12.75" customHeight="1">
      <c r="B35" s="21" t="s">
        <v>41</v>
      </c>
      <c r="C35" s="23">
        <v>0</v>
      </c>
      <c r="D35" s="15"/>
      <c r="E35" s="20"/>
    </row>
    <row r="36" spans="2:5" ht="12.75" customHeight="1">
      <c r="B36" s="21" t="s">
        <v>42</v>
      </c>
      <c r="C36" s="23">
        <v>0</v>
      </c>
      <c r="D36" s="15"/>
      <c r="E36" s="20"/>
    </row>
    <row r="37" spans="2:5" ht="12.75" customHeight="1">
      <c r="B37" s="21" t="s">
        <v>43</v>
      </c>
      <c r="C37" s="23">
        <v>0</v>
      </c>
      <c r="D37" s="15"/>
      <c r="E37" s="20"/>
    </row>
    <row r="38" spans="2:5" ht="12.75" customHeight="1">
      <c r="B38" s="21" t="s">
        <v>44</v>
      </c>
      <c r="C38" s="23">
        <v>0</v>
      </c>
      <c r="D38" s="15"/>
      <c r="E38" s="20"/>
    </row>
    <row r="39" spans="2:5" ht="12.75" customHeight="1">
      <c r="B39" s="21" t="s">
        <v>45</v>
      </c>
      <c r="C39" s="23">
        <v>0</v>
      </c>
      <c r="D39" s="15"/>
      <c r="E39" s="20"/>
    </row>
    <row r="40" spans="2:5" ht="12.75" customHeight="1">
      <c r="B40" s="21" t="s">
        <v>46</v>
      </c>
      <c r="C40" s="23">
        <v>0</v>
      </c>
      <c r="D40" s="15"/>
      <c r="E40" s="20"/>
    </row>
    <row r="41" spans="2:5" ht="12.75" customHeight="1">
      <c r="B41" s="21" t="s">
        <v>47</v>
      </c>
      <c r="C41" s="23">
        <v>0</v>
      </c>
      <c r="D41" s="15"/>
      <c r="E41" s="20"/>
    </row>
    <row r="42" spans="2:5" ht="12.75" customHeight="1">
      <c r="B42" s="27" t="s">
        <v>48</v>
      </c>
      <c r="C42" s="23">
        <v>0</v>
      </c>
      <c r="D42" s="15"/>
      <c r="E42" s="20"/>
    </row>
    <row r="43" spans="2:5" ht="12.75" customHeight="1">
      <c r="B43" s="27" t="s">
        <v>49</v>
      </c>
      <c r="C43" s="23"/>
      <c r="D43" s="15"/>
      <c r="E43" s="20"/>
    </row>
    <row r="44" spans="2:5" ht="12.75" customHeight="1">
      <c r="B44" s="27" t="s">
        <v>50</v>
      </c>
      <c r="C44" s="23">
        <v>0</v>
      </c>
      <c r="D44" s="15"/>
      <c r="E44" s="20"/>
    </row>
    <row r="45" spans="2:5" ht="12.75" customHeight="1" thickBot="1">
      <c r="B45" s="21" t="s">
        <v>51</v>
      </c>
      <c r="C45" s="23">
        <v>0</v>
      </c>
      <c r="D45" s="15"/>
      <c r="E45" s="20"/>
    </row>
    <row r="46" spans="2:5" ht="12.75" customHeight="1" thickTop="1" thickBot="1">
      <c r="B46" s="13" t="s">
        <v>52</v>
      </c>
      <c r="C46" s="23">
        <v>0</v>
      </c>
      <c r="D46" s="15"/>
      <c r="E46" s="17">
        <f>-MIN(C46,50000)</f>
        <v>0</v>
      </c>
    </row>
    <row r="47" spans="2:5" ht="12.75" customHeight="1" thickTop="1" thickBot="1">
      <c r="B47" s="13" t="s">
        <v>53</v>
      </c>
      <c r="C47" s="23">
        <v>0</v>
      </c>
      <c r="D47" s="15"/>
      <c r="E47" s="17">
        <f>-MIN(C47,50000)/2</f>
        <v>0</v>
      </c>
    </row>
    <row r="48" spans="2:5" ht="12.75" customHeight="1" thickTop="1" thickBot="1">
      <c r="B48" s="13" t="s">
        <v>54</v>
      </c>
      <c r="C48" s="15"/>
      <c r="D48" s="28"/>
      <c r="E48" s="17">
        <f>-SUM(D49:D57)</f>
        <v>0</v>
      </c>
    </row>
    <row r="49" spans="1:25" ht="12.75" customHeight="1" thickTop="1">
      <c r="B49" s="21" t="s">
        <v>55</v>
      </c>
      <c r="C49" s="23">
        <v>0</v>
      </c>
      <c r="D49" s="19">
        <f>IF(C49&gt;50001,50000,C49)</f>
        <v>0</v>
      </c>
      <c r="E49" s="20"/>
    </row>
    <row r="50" spans="1:25" ht="12.75" customHeight="1">
      <c r="B50" s="21" t="s">
        <v>56</v>
      </c>
      <c r="C50" s="23">
        <v>0</v>
      </c>
      <c r="D50" s="19">
        <f>IF(C50&gt;50001,50000,C50)</f>
        <v>0</v>
      </c>
      <c r="E50" s="20"/>
    </row>
    <row r="51" spans="1:25" ht="12.75" customHeight="1">
      <c r="B51" s="21" t="s">
        <v>57</v>
      </c>
      <c r="C51" s="23">
        <v>0</v>
      </c>
      <c r="D51" s="19">
        <f>C51</f>
        <v>0</v>
      </c>
      <c r="E51" s="20"/>
    </row>
    <row r="52" spans="1:25" ht="12.75" customHeight="1">
      <c r="B52" s="21" t="s">
        <v>58</v>
      </c>
      <c r="C52" s="23">
        <v>0</v>
      </c>
      <c r="D52" s="19">
        <f>IF(C52&gt;125001,125000,C52)</f>
        <v>0</v>
      </c>
      <c r="E52" s="20"/>
    </row>
    <row r="53" spans="1:25" ht="12.75" customHeight="1">
      <c r="B53" s="21" t="s">
        <v>59</v>
      </c>
      <c r="C53" s="23">
        <v>0</v>
      </c>
      <c r="D53" s="19">
        <f>IF(C53&gt;100001,100000,C53)</f>
        <v>0</v>
      </c>
      <c r="E53" s="20"/>
    </row>
    <row r="54" spans="1:25" ht="12.75" customHeight="1">
      <c r="B54" s="21" t="s">
        <v>60</v>
      </c>
      <c r="C54" s="23">
        <v>0</v>
      </c>
      <c r="D54" s="19">
        <f>C54</f>
        <v>0</v>
      </c>
      <c r="E54" s="20"/>
    </row>
    <row r="55" spans="1:25" ht="12.75" customHeight="1">
      <c r="B55" s="29" t="s">
        <v>61</v>
      </c>
      <c r="C55" s="23">
        <v>0</v>
      </c>
      <c r="D55" s="19">
        <f>IF(C55&gt;60001,60000,C55)</f>
        <v>0</v>
      </c>
      <c r="E55" s="20"/>
    </row>
    <row r="56" spans="1:25" ht="12.75" customHeight="1">
      <c r="B56" s="21" t="s">
        <v>62</v>
      </c>
      <c r="C56" s="23">
        <v>0</v>
      </c>
      <c r="D56" s="19">
        <f>IF(C56&gt;125001,125000,C56)</f>
        <v>0</v>
      </c>
      <c r="E56" s="20"/>
    </row>
    <row r="57" spans="1:25" ht="12.75" customHeight="1">
      <c r="B57" s="21" t="s">
        <v>63</v>
      </c>
      <c r="C57" s="23">
        <v>0</v>
      </c>
      <c r="D57" s="19">
        <f>IF(C57&gt;50001,50000,C57)</f>
        <v>0</v>
      </c>
      <c r="E57" s="20"/>
    </row>
    <row r="58" spans="1:25" ht="12.75" customHeight="1">
      <c r="B58" s="13" t="s">
        <v>64</v>
      </c>
      <c r="C58" s="15"/>
      <c r="D58" s="15"/>
      <c r="E58" s="30">
        <f>SUM(E29,E30,E46,E47,E48)</f>
        <v>-50000</v>
      </c>
    </row>
    <row r="59" spans="1:25" ht="12.75" customHeight="1">
      <c r="A59" s="4"/>
      <c r="B59" s="31" t="s">
        <v>65</v>
      </c>
      <c r="C59" s="15"/>
      <c r="D59" s="15"/>
      <c r="E59" s="30">
        <f>-IF(E58&lt;=500000,12500,0)</f>
        <v>-12500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2.75" customHeight="1">
      <c r="A60" s="4"/>
      <c r="B60" s="18" t="s">
        <v>66</v>
      </c>
      <c r="C60" s="15"/>
      <c r="D60" s="15"/>
      <c r="E60" s="30">
        <f>IF(D6&gt;60,C129,C122)</f>
        <v>0</v>
      </c>
    </row>
    <row r="61" spans="1:25" ht="12.75" customHeight="1">
      <c r="A61" s="4"/>
      <c r="B61" s="31" t="s">
        <v>67</v>
      </c>
      <c r="C61" s="15"/>
      <c r="D61" s="15"/>
      <c r="E61" s="30">
        <f>IF(SUM(E7,E18)&gt;=5000000,E60*10%,0)</f>
        <v>0</v>
      </c>
    </row>
    <row r="62" spans="1:25" ht="12.75" customHeight="1" thickBot="1">
      <c r="A62" s="4"/>
      <c r="B62" s="18" t="s">
        <v>68</v>
      </c>
      <c r="C62" s="32"/>
      <c r="D62" s="32"/>
      <c r="E62" s="33">
        <f>0.04*SUM(E60,E61)</f>
        <v>0</v>
      </c>
    </row>
    <row r="63" spans="1:25" ht="12.75" customHeight="1" thickTop="1" thickBot="1">
      <c r="A63" s="4"/>
      <c r="B63" s="34" t="s">
        <v>69</v>
      </c>
      <c r="C63" s="35"/>
      <c r="D63" s="35"/>
      <c r="E63" s="36">
        <f>SUM(E60:E62)</f>
        <v>0</v>
      </c>
    </row>
    <row r="64" spans="1:25" ht="12.75" customHeight="1" thickTop="1" thickBot="1">
      <c r="A64" s="4"/>
      <c r="B64" s="37" t="s">
        <v>70</v>
      </c>
      <c r="C64" s="38"/>
      <c r="D64" s="38"/>
      <c r="E64" s="39">
        <v>0</v>
      </c>
    </row>
    <row r="65" spans="1:28" ht="12.75" customHeight="1" thickTop="1">
      <c r="A65" s="4"/>
      <c r="B65" s="37" t="s">
        <v>71</v>
      </c>
      <c r="C65" s="38"/>
      <c r="D65" s="38"/>
      <c r="E65" s="40">
        <f>E63-E64</f>
        <v>0</v>
      </c>
    </row>
    <row r="66" spans="1:28" ht="15" hidden="1" customHeight="1" thickTop="1" thickBot="1">
      <c r="A66" s="4"/>
      <c r="B66" s="41" t="s">
        <v>72</v>
      </c>
      <c r="C66" s="42"/>
      <c r="D66" s="42"/>
      <c r="E66" s="43" t="e">
        <f>E63/(E7+E18)</f>
        <v>#DIV/0!</v>
      </c>
    </row>
    <row r="67" spans="1:28">
      <c r="E67" s="44"/>
    </row>
    <row r="68" spans="1:28">
      <c r="A68" s="4"/>
      <c r="AB68" s="45"/>
    </row>
    <row r="69" spans="1:28">
      <c r="A69" s="4"/>
      <c r="B69" s="4" t="s">
        <v>73</v>
      </c>
      <c r="D69" s="4" t="s">
        <v>74</v>
      </c>
      <c r="AB69" s="45"/>
    </row>
    <row r="70" spans="1:28">
      <c r="A70" s="4"/>
      <c r="AB70" s="45"/>
    </row>
    <row r="71" spans="1:28">
      <c r="A71" s="4"/>
      <c r="AB71" s="45"/>
    </row>
    <row r="72" spans="1:28">
      <c r="A72" s="4"/>
      <c r="AB72" s="45"/>
    </row>
    <row r="73" spans="1:28">
      <c r="A73" s="4"/>
      <c r="AB73" s="45"/>
    </row>
    <row r="74" spans="1:28">
      <c r="A74" s="4"/>
      <c r="AB74" s="45"/>
    </row>
    <row r="75" spans="1:28">
      <c r="A75" s="4"/>
      <c r="AB75" s="45"/>
    </row>
    <row r="76" spans="1:28">
      <c r="A76" s="4"/>
      <c r="AB76" s="45"/>
    </row>
    <row r="77" spans="1:28">
      <c r="A77" s="4"/>
      <c r="AB77" s="45"/>
    </row>
    <row r="78" spans="1:28">
      <c r="A78" s="4"/>
      <c r="AB78" s="45"/>
    </row>
    <row r="79" spans="1:28">
      <c r="A79" s="4"/>
      <c r="AB79" s="45"/>
    </row>
    <row r="80" spans="1:28">
      <c r="A80" s="4"/>
      <c r="AB80" s="45"/>
    </row>
    <row r="81" spans="1:28">
      <c r="A81" s="4"/>
      <c r="AB81" s="45"/>
    </row>
    <row r="82" spans="1:28">
      <c r="A82" s="4"/>
      <c r="AB82" s="45"/>
    </row>
    <row r="83" spans="1:28">
      <c r="A83" s="4"/>
      <c r="AB83" s="45"/>
    </row>
    <row r="84" spans="1:28">
      <c r="A84" s="4"/>
      <c r="AB84" s="45"/>
    </row>
    <row r="85" spans="1:28">
      <c r="A85" s="4"/>
      <c r="AB85" s="45"/>
    </row>
    <row r="86" spans="1:28">
      <c r="A86" s="4"/>
      <c r="AB86" s="45"/>
    </row>
    <row r="87" spans="1:28">
      <c r="A87" s="4"/>
      <c r="AB87" s="45"/>
    </row>
    <row r="88" spans="1:28">
      <c r="A88" s="4"/>
      <c r="AB88" s="45"/>
    </row>
    <row r="89" spans="1:28">
      <c r="A89" s="4"/>
      <c r="AB89" s="45"/>
    </row>
    <row r="90" spans="1:28">
      <c r="A90" s="4"/>
      <c r="AB90" s="45"/>
    </row>
    <row r="91" spans="1:28">
      <c r="A91" s="4"/>
      <c r="AB91" s="45"/>
    </row>
    <row r="92" spans="1:28">
      <c r="A92" s="4"/>
      <c r="AB92" s="45"/>
    </row>
    <row r="93" spans="1:28">
      <c r="A93" s="4"/>
      <c r="AB93" s="45"/>
    </row>
    <row r="94" spans="1:28">
      <c r="A94" s="4"/>
      <c r="AB94" s="45"/>
    </row>
    <row r="95" spans="1:28">
      <c r="A95" s="4"/>
      <c r="AB95" s="45"/>
    </row>
    <row r="96" spans="1:28">
      <c r="A96" s="4"/>
      <c r="AB96" s="45"/>
    </row>
    <row r="97" spans="1:28">
      <c r="A97" s="4"/>
      <c r="AB97" s="45"/>
    </row>
    <row r="98" spans="1:28">
      <c r="A98" s="4"/>
      <c r="AB98" s="45"/>
    </row>
    <row r="99" spans="1:28">
      <c r="A99" s="4"/>
      <c r="AB99" s="45"/>
    </row>
    <row r="100" spans="1:28">
      <c r="A100" s="4"/>
      <c r="AB100" s="45"/>
    </row>
    <row r="101" spans="1:28">
      <c r="A101" s="4"/>
      <c r="AB101" s="45"/>
    </row>
    <row r="102" spans="1:28">
      <c r="A102" s="4"/>
      <c r="AB102" s="45"/>
    </row>
    <row r="103" spans="1:28">
      <c r="A103" s="4"/>
      <c r="AB103" s="45"/>
    </row>
    <row r="104" spans="1:28">
      <c r="A104" s="4"/>
      <c r="AB104" s="45"/>
    </row>
    <row r="105" spans="1:28">
      <c r="A105" s="4"/>
      <c r="AB105" s="45"/>
    </row>
    <row r="106" spans="1:28">
      <c r="A106" s="4"/>
      <c r="AB106" s="45"/>
    </row>
    <row r="107" spans="1:28">
      <c r="A107" s="4"/>
      <c r="AB107" s="45"/>
    </row>
    <row r="108" spans="1:28">
      <c r="A108" s="4"/>
      <c r="AB108" s="45"/>
    </row>
    <row r="109" spans="1:28">
      <c r="A109" s="4"/>
      <c r="AB109" s="45"/>
    </row>
    <row r="110" spans="1:28">
      <c r="A110" s="4"/>
      <c r="AB110" s="45"/>
    </row>
    <row r="111" spans="1:28">
      <c r="A111" s="4"/>
      <c r="AB111" s="45"/>
    </row>
    <row r="112" spans="1:28">
      <c r="A112" s="4"/>
      <c r="AB112" s="45"/>
    </row>
    <row r="113" spans="1:41">
      <c r="A113" s="4"/>
      <c r="AB113" s="45"/>
    </row>
    <row r="114" spans="1:41">
      <c r="A114" s="4"/>
      <c r="AB114" s="45"/>
    </row>
    <row r="115" spans="1:41" ht="25.5">
      <c r="A115" s="4"/>
      <c r="B115" s="46" t="s">
        <v>75</v>
      </c>
      <c r="C115" s="47" t="s">
        <v>76</v>
      </c>
      <c r="D115" s="47" t="s">
        <v>77</v>
      </c>
      <c r="E115" s="47" t="s">
        <v>78</v>
      </c>
      <c r="F115" s="48" t="s">
        <v>79</v>
      </c>
      <c r="G115" s="48" t="s">
        <v>80</v>
      </c>
      <c r="AB115" s="45"/>
    </row>
    <row r="116" spans="1:41">
      <c r="B116" s="46"/>
      <c r="C116" s="47"/>
      <c r="D116" s="47"/>
      <c r="E116" s="47"/>
      <c r="F116" s="47"/>
      <c r="G116" s="47"/>
    </row>
    <row r="117" spans="1:41">
      <c r="B117" s="46"/>
      <c r="C117" s="47"/>
      <c r="D117" s="47"/>
      <c r="E117" s="47"/>
      <c r="F117" s="47"/>
      <c r="G117" s="47"/>
    </row>
    <row r="118" spans="1:41">
      <c r="B118" s="46" t="s">
        <v>81</v>
      </c>
      <c r="C118" s="49">
        <f>G118*F118</f>
        <v>0</v>
      </c>
      <c r="D118" s="49">
        <v>250000</v>
      </c>
      <c r="E118" s="49"/>
      <c r="F118" s="50">
        <f>D118</f>
        <v>250000</v>
      </c>
      <c r="G118" s="45">
        <v>0</v>
      </c>
    </row>
    <row r="119" spans="1:41">
      <c r="B119" s="46" t="s">
        <v>82</v>
      </c>
      <c r="C119" s="49">
        <f>MAX(0,MIN(G119*F119,G119*E119))</f>
        <v>0</v>
      </c>
      <c r="D119" s="49">
        <v>500000</v>
      </c>
      <c r="E119" s="49">
        <f>D119-D118</f>
        <v>250000</v>
      </c>
      <c r="F119" s="50">
        <f>E58-F118</f>
        <v>-300000</v>
      </c>
      <c r="G119" s="45">
        <v>0.05</v>
      </c>
    </row>
    <row r="120" spans="1:41">
      <c r="B120" s="46" t="s">
        <v>83</v>
      </c>
      <c r="C120" s="49">
        <f>MAX(0,MIN(G120*F120,G120*E120))</f>
        <v>0</v>
      </c>
      <c r="D120" s="49">
        <v>1000000</v>
      </c>
      <c r="E120" s="49">
        <f>D120-D119</f>
        <v>500000</v>
      </c>
      <c r="F120" s="51">
        <f>F119-E119</f>
        <v>-550000</v>
      </c>
      <c r="G120" s="45">
        <v>0.2</v>
      </c>
    </row>
    <row r="121" spans="1:41">
      <c r="B121" s="46" t="s">
        <v>84</v>
      </c>
      <c r="C121" s="49">
        <f>MAX(0,MIN(G121*F121,G121*E121))</f>
        <v>0</v>
      </c>
      <c r="D121" s="49">
        <f>E58-D120</f>
        <v>-1050000</v>
      </c>
      <c r="E121" s="52">
        <f>D121</f>
        <v>-1050000</v>
      </c>
      <c r="F121" s="53">
        <f>F120-E120</f>
        <v>-1050000</v>
      </c>
      <c r="G121" s="45">
        <v>0.30000000000000004</v>
      </c>
    </row>
    <row r="122" spans="1:41">
      <c r="B122" s="46" t="s">
        <v>85</v>
      </c>
      <c r="C122" s="54">
        <f>SUM(C118:C121)</f>
        <v>0</v>
      </c>
      <c r="D122" s="49"/>
      <c r="E122" s="49"/>
      <c r="F122" s="49"/>
      <c r="G122" s="45"/>
    </row>
    <row r="123" spans="1:41">
      <c r="F123" s="4"/>
      <c r="G123" s="4"/>
    </row>
    <row r="124" spans="1:41">
      <c r="B124" s="46" t="s">
        <v>86</v>
      </c>
      <c r="C124" s="47" t="s">
        <v>76</v>
      </c>
      <c r="D124" s="47" t="s">
        <v>77</v>
      </c>
      <c r="E124" s="47" t="s">
        <v>78</v>
      </c>
      <c r="F124" s="47" t="s">
        <v>87</v>
      </c>
      <c r="G124" s="47" t="s">
        <v>80</v>
      </c>
    </row>
    <row r="125" spans="1:41" s="1" customFormat="1">
      <c r="B125" s="46" t="s">
        <v>88</v>
      </c>
      <c r="C125" s="49">
        <f>G125*F125</f>
        <v>0</v>
      </c>
      <c r="D125" s="49">
        <v>300000</v>
      </c>
      <c r="E125" s="49"/>
      <c r="F125" s="49">
        <f>D125</f>
        <v>300000</v>
      </c>
      <c r="G125" s="45">
        <v>0</v>
      </c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1:41" s="1" customFormat="1">
      <c r="B126" s="46" t="s">
        <v>89</v>
      </c>
      <c r="C126" s="49">
        <f>MAX(0,MIN(G126*F126,G126*E126))</f>
        <v>0</v>
      </c>
      <c r="D126" s="49">
        <v>500000</v>
      </c>
      <c r="E126" s="49">
        <f>D126-D125</f>
        <v>200000</v>
      </c>
      <c r="F126" s="52">
        <f>E58-F125</f>
        <v>-350000</v>
      </c>
      <c r="G126" s="45">
        <v>0.05</v>
      </c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1:41" s="1" customFormat="1">
      <c r="B127" s="46" t="s">
        <v>83</v>
      </c>
      <c r="C127" s="49">
        <f>MAX(0,MIN(G127*F127,G127*E127))</f>
        <v>0</v>
      </c>
      <c r="D127" s="49">
        <v>1000000</v>
      </c>
      <c r="E127" s="49">
        <f>D127-D126</f>
        <v>500000</v>
      </c>
      <c r="F127" s="49">
        <f>F126-E126</f>
        <v>-550000</v>
      </c>
      <c r="G127" s="45">
        <v>0.2</v>
      </c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1:41" s="1" customFormat="1">
      <c r="B128" s="46" t="s">
        <v>84</v>
      </c>
      <c r="C128" s="49">
        <f>MAX(0,MIN(G128*F128,G128*E128))</f>
        <v>0</v>
      </c>
      <c r="D128" s="49">
        <f>E58-D127</f>
        <v>-1050000</v>
      </c>
      <c r="E128" s="52">
        <f>D128</f>
        <v>-1050000</v>
      </c>
      <c r="F128" s="49">
        <f>F127-E127</f>
        <v>-1050000</v>
      </c>
      <c r="G128" s="45">
        <v>0.30000000000000004</v>
      </c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s="1" customFormat="1">
      <c r="B129" s="46" t="s">
        <v>85</v>
      </c>
      <c r="C129" s="54">
        <f>SUM(C125:C128)</f>
        <v>0</v>
      </c>
      <c r="D129" s="49"/>
      <c r="E129" s="49"/>
      <c r="F129" s="49"/>
      <c r="G129" s="45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2:41" s="1" customFormat="1">
      <c r="B130" s="4"/>
      <c r="C130" s="4"/>
      <c r="D130" s="4"/>
      <c r="E130" s="4"/>
      <c r="F130" s="4"/>
      <c r="G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s="1" customFormat="1">
      <c r="B131" s="46" t="s">
        <v>90</v>
      </c>
      <c r="C131" s="47" t="s">
        <v>76</v>
      </c>
      <c r="D131" s="47" t="s">
        <v>77</v>
      </c>
      <c r="E131" s="47" t="s">
        <v>78</v>
      </c>
      <c r="F131" s="47" t="s">
        <v>87</v>
      </c>
      <c r="G131" s="47" t="s">
        <v>80</v>
      </c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2:41" s="1" customFormat="1">
      <c r="B132" s="46" t="s">
        <v>91</v>
      </c>
      <c r="C132" s="49">
        <f>G132*F132</f>
        <v>0</v>
      </c>
      <c r="D132" s="49">
        <v>500000</v>
      </c>
      <c r="E132" s="49"/>
      <c r="F132" s="49">
        <f>D132</f>
        <v>500000</v>
      </c>
      <c r="G132" s="45">
        <v>0</v>
      </c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2:41" s="1" customFormat="1">
      <c r="B133" s="46" t="s">
        <v>83</v>
      </c>
      <c r="C133" s="49">
        <f>MAX(0,MIN(G133*F133,G133*E133))</f>
        <v>72000</v>
      </c>
      <c r="D133" s="49">
        <v>1000000</v>
      </c>
      <c r="E133" s="49">
        <f>D133-D132</f>
        <v>500000</v>
      </c>
      <c r="F133" s="52">
        <f>'[1]tax clculator'!E59-F132</f>
        <v>360000</v>
      </c>
      <c r="G133" s="45">
        <v>0.2</v>
      </c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2:41" s="1" customFormat="1">
      <c r="B134" s="46" t="s">
        <v>92</v>
      </c>
      <c r="C134" s="49">
        <f>MAX(0,MIN(G134*F134,G134*E134))</f>
        <v>0</v>
      </c>
      <c r="D134" s="49"/>
      <c r="E134" s="52">
        <f>'[1]tax clculator'!E59-D133</f>
        <v>-140000</v>
      </c>
      <c r="F134" s="49">
        <f>F133-E133</f>
        <v>-140000</v>
      </c>
      <c r="G134" s="45">
        <v>0.3</v>
      </c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2:41" s="1" customFormat="1">
      <c r="B135" s="46" t="s">
        <v>85</v>
      </c>
      <c r="C135" s="54">
        <f>SUM(C132:C134)</f>
        <v>72000</v>
      </c>
      <c r="D135" s="49"/>
      <c r="E135" s="49"/>
      <c r="F135" s="49"/>
      <c r="G135" s="45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</sheetData>
  <sheetProtection password="D001" sheet="1" objects="1" scenarios="1"/>
  <mergeCells count="6">
    <mergeCell ref="D6:E6"/>
    <mergeCell ref="B1:E1"/>
    <mergeCell ref="C2:E2"/>
    <mergeCell ref="C3:E3"/>
    <mergeCell ref="C4:E4"/>
    <mergeCell ref="D5:E5"/>
  </mergeCells>
  <dataValidations count="1">
    <dataValidation type="list" allowBlank="1" showInputMessage="1" showErrorMessage="1" sqref="C10">
      <formula1>$AO$7:$AO$8</formula1>
    </dataValidation>
  </dataValidations>
  <pageMargins left="0.44685039399999998" right="0.44685039399999998" top="0.44685039399999998" bottom="0.44685039399999998" header="0.31496062992126" footer="0.31496062992126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IT 2018-19 MAIN (2)</vt:lpstr>
      <vt:lpstr>Sheet1</vt:lpstr>
      <vt:lpstr>'IT 2018-19 MAIN (2)'!Print_Area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2019-12-19T05:26:48Z</cp:lastPrinted>
  <dcterms:created xsi:type="dcterms:W3CDTF">2019-12-19T05:22:17Z</dcterms:created>
  <dcterms:modified xsi:type="dcterms:W3CDTF">2019-12-24T04:41:16Z</dcterms:modified>
</cp:coreProperties>
</file>